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codeName="ThisWorkbook" autoCompressPictures="0"/>
  <bookViews>
    <workbookView xWindow="380" yWindow="-100" windowWidth="14620" windowHeight="8360" firstSheet="1" activeTab="1"/>
  </bookViews>
  <sheets>
    <sheet name="dec2009" sheetId="6" state="hidden" r:id="rId1"/>
    <sheet name="JSF" sheetId="1" r:id="rId2"/>
  </sheets>
  <definedNames>
    <definedName name="_xlnm.Print_Area" localSheetId="0">'dec2009'!$A$1:$E$38</definedName>
    <definedName name="_xlnm.Print_Area" localSheetId="1">JSF!$A$1:$AB$27</definedName>
  </definedNames>
  <calcPr calcId="140001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2" i="1" l="1"/>
  <c r="Z20" i="1"/>
  <c r="Z19" i="1"/>
  <c r="Z14" i="1"/>
  <c r="Z15" i="1"/>
  <c r="Z22" i="1"/>
  <c r="X15" i="1"/>
  <c r="X22" i="1"/>
  <c r="V15" i="1"/>
  <c r="V22" i="1"/>
  <c r="E21" i="1"/>
  <c r="AB21" i="1"/>
  <c r="E20" i="1"/>
  <c r="AB20" i="1"/>
  <c r="E19" i="1"/>
  <c r="AB19" i="1"/>
  <c r="E18" i="1"/>
  <c r="AB18" i="1"/>
  <c r="E14" i="1"/>
  <c r="AB14" i="1"/>
  <c r="E13" i="1"/>
  <c r="AB13" i="1"/>
  <c r="T15" i="1"/>
  <c r="T22" i="1"/>
  <c r="D18" i="6"/>
  <c r="E18" i="6"/>
  <c r="D23" i="6"/>
  <c r="E23" i="6"/>
  <c r="E28" i="6"/>
  <c r="E31" i="6"/>
  <c r="F31" i="6"/>
  <c r="F37" i="6"/>
  <c r="F38" i="6"/>
  <c r="D38" i="6"/>
  <c r="E38" i="6"/>
  <c r="H15" i="1"/>
  <c r="J15" i="1"/>
  <c r="J22" i="1"/>
  <c r="L15" i="1"/>
  <c r="L22" i="1"/>
  <c r="N15" i="1"/>
  <c r="N22" i="1"/>
  <c r="R15" i="1"/>
  <c r="R22" i="1"/>
  <c r="P15" i="1"/>
  <c r="P22" i="1"/>
  <c r="H22" i="1"/>
  <c r="E15" i="1"/>
  <c r="E22" i="1"/>
  <c r="AB15" i="1"/>
  <c r="AB22" i="1"/>
</calcChain>
</file>

<file path=xl/sharedStrings.xml><?xml version="1.0" encoding="utf-8"?>
<sst xmlns="http://schemas.openxmlformats.org/spreadsheetml/2006/main" count="57" uniqueCount="55">
  <si>
    <t>Statement of Activities and Change in Net Assets</t>
  </si>
  <si>
    <t>($ million)</t>
  </si>
  <si>
    <t>Contributions Committed</t>
  </si>
  <si>
    <t>Revenue</t>
  </si>
  <si>
    <t>Total</t>
  </si>
  <si>
    <t>Expenses</t>
  </si>
  <si>
    <t>Translation Adjustments</t>
  </si>
  <si>
    <t>Change in Net Assets</t>
  </si>
  <si>
    <t>a</t>
  </si>
  <si>
    <t xml:space="preserve"> </t>
  </si>
  <si>
    <t>Transfer to Cooperation Fund for</t>
  </si>
  <si>
    <t>Regional Trade and Financial</t>
  </si>
  <si>
    <t>Exchange Gain (Loss)</t>
  </si>
  <si>
    <t>ACCSF</t>
  </si>
  <si>
    <t>JSF</t>
  </si>
  <si>
    <t>652/653</t>
  </si>
  <si>
    <t>896/897</t>
  </si>
  <si>
    <t>STATEMENT OF ACTIVITIES AND CHANGE IN NET ASSETS</t>
  </si>
  <si>
    <t>Source:  JSF/ACCSF Computaion of Utilization - 31 Dec 2009</t>
  </si>
  <si>
    <t>ORACLE</t>
  </si>
  <si>
    <t>GLAS</t>
  </si>
  <si>
    <t>CONTRIBUTION COMMITTED</t>
  </si>
  <si>
    <t>REVENUE</t>
  </si>
  <si>
    <t>Interest IncomE-Govt</t>
  </si>
  <si>
    <t xml:space="preserve">Income from Investments-Time Deposit </t>
  </si>
  <si>
    <t xml:space="preserve">Income from Investments-Corporate Bonds </t>
  </si>
  <si>
    <t>Unrealized Investment Holding Gains (Losses)</t>
  </si>
  <si>
    <t>Prior Period Adjustments on Investment</t>
  </si>
  <si>
    <t>Interest Earned on Bank Accounts</t>
  </si>
  <si>
    <t>Refund of Expenses Charged to Prior Period</t>
  </si>
  <si>
    <t>EXCHANGE GAIN (LOSS)</t>
  </si>
  <si>
    <t>Profit/Loss on Foreign Exchange Transactions</t>
  </si>
  <si>
    <t>Profit/Loss Arising from Change in Value of Currencies</t>
  </si>
  <si>
    <t>EXPENSES</t>
  </si>
  <si>
    <t>Bank charges</t>
  </si>
  <si>
    <t>5040201/5060001</t>
  </si>
  <si>
    <t>Staff Salaries and benefits</t>
  </si>
  <si>
    <t>6102001/6103001/6140211/411/611/811/664/6140221/421/621</t>
  </si>
  <si>
    <t>821/822</t>
  </si>
  <si>
    <t>Business travel</t>
  </si>
  <si>
    <t>External Auditor's Fees</t>
  </si>
  <si>
    <t>Printing and Translation</t>
  </si>
  <si>
    <t>6641301/6641321/6649999</t>
  </si>
  <si>
    <t>Technical Assistance-Project Preparation</t>
  </si>
  <si>
    <t>Technical Assistance-Research and Development</t>
  </si>
  <si>
    <t>Technical Assistance-Porject Implementation and Advisory</t>
  </si>
  <si>
    <t>Technical Assistance-Policy and Advisory</t>
  </si>
  <si>
    <t>Technical Assistance-Regional Activities</t>
  </si>
  <si>
    <t>Technical Assistance-Capacity Development</t>
  </si>
  <si>
    <t>Security Initiative</t>
  </si>
  <si>
    <t>- = nil, ( ) = negative, 0.0 = less than $50,000.</t>
  </si>
  <si>
    <t>Japan Special Fund—Regular and Supplementary Contributions</t>
  </si>
  <si>
    <t>Prior years’ amounts have been restated to conform with the 1995 presentation.</t>
  </si>
  <si>
    <r>
      <t>1988–2006</t>
    </r>
    <r>
      <rPr>
        <vertAlign val="superscript"/>
        <sz val="10"/>
        <rFont val="Arial"/>
        <family val="2"/>
      </rPr>
      <t>a</t>
    </r>
  </si>
  <si>
    <t>www.adb.org/ar2012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</si>
</sst>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20" x14ac:knownFonts="1">
    <font>
      <sz val="11"/>
      <name val="Arial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7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11"/>
      <color rgb="FF00A7E1"/>
      <name val="Arial"/>
      <family val="2"/>
    </font>
    <font>
      <sz val="11"/>
      <color rgb="FF00A7E1"/>
      <name val="Arial"/>
      <family val="2"/>
    </font>
    <font>
      <sz val="7"/>
      <color rgb="FFC00000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0BDE8"/>
        <bgColor indexed="64"/>
      </patternFill>
    </fill>
    <fill>
      <patternFill patternType="solid">
        <fgColor rgb="FF80D3F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0" fontId="7" fillId="0" borderId="0">
      <alignment horizontal="right" vertical="center"/>
    </xf>
    <xf numFmtId="0" fontId="6" fillId="0" borderId="0"/>
    <xf numFmtId="0" fontId="19" fillId="0" borderId="0" applyNumberFormat="0" applyFill="0" applyBorder="0" applyAlignment="0" applyProtection="0"/>
  </cellStyleXfs>
  <cellXfs count="79">
    <xf numFmtId="0" fontId="0" fillId="0" borderId="0" xfId="0"/>
    <xf numFmtId="43" fontId="4" fillId="0" borderId="0" xfId="1" applyFont="1" applyBorder="1" applyAlignment="1">
      <alignment horizontal="right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1" xfId="1" applyFont="1" applyBorder="1" applyAlignment="1">
      <alignment horizontal="right" vertical="center"/>
    </xf>
    <xf numFmtId="43" fontId="4" fillId="0" borderId="1" xfId="1" applyFont="1" applyBorder="1"/>
    <xf numFmtId="0" fontId="5" fillId="0" borderId="0" xfId="5" applyFont="1"/>
    <xf numFmtId="0" fontId="5" fillId="0" borderId="0" xfId="5" applyFont="1" applyAlignment="1">
      <alignment horizontal="center"/>
    </xf>
    <xf numFmtId="0" fontId="4" fillId="0" borderId="0" xfId="5" applyFont="1" applyAlignment="1">
      <alignment horizontal="center"/>
    </xf>
    <xf numFmtId="43" fontId="4" fillId="0" borderId="0" xfId="1" applyFont="1"/>
    <xf numFmtId="0" fontId="4" fillId="0" borderId="0" xfId="5" applyFont="1"/>
    <xf numFmtId="43" fontId="5" fillId="0" borderId="0" xfId="1" applyFont="1" applyAlignment="1">
      <alignment horizontal="center"/>
    </xf>
    <xf numFmtId="0" fontId="4" fillId="0" borderId="1" xfId="5" applyFont="1" applyBorder="1" applyAlignment="1">
      <alignment horizontal="center"/>
    </xf>
    <xf numFmtId="43" fontId="4" fillId="0" borderId="1" xfId="1" applyFont="1" applyBorder="1" applyAlignment="1">
      <alignment horizontal="center"/>
    </xf>
    <xf numFmtId="0" fontId="4" fillId="0" borderId="0" xfId="4" applyFont="1" applyFill="1" applyBorder="1" applyAlignment="1">
      <alignment horizontal="center" vertical="center"/>
    </xf>
    <xf numFmtId="43" fontId="4" fillId="0" borderId="0" xfId="1" applyFont="1" applyAlignment="1">
      <alignment horizontal="center"/>
    </xf>
    <xf numFmtId="0" fontId="4" fillId="0" borderId="0" xfId="4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/>
    </xf>
    <xf numFmtId="0" fontId="4" fillId="0" borderId="0" xfId="4" applyFont="1" applyBorder="1" applyAlignment="1">
      <alignment horizontal="left" vertical="center"/>
    </xf>
    <xf numFmtId="0" fontId="4" fillId="0" borderId="0" xfId="4" applyFont="1" applyBorder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43" fontId="4" fillId="0" borderId="2" xfId="1" applyFont="1" applyBorder="1" applyAlignment="1">
      <alignment horizontal="center" vertical="center"/>
    </xf>
    <xf numFmtId="43" fontId="4" fillId="0" borderId="1" xfId="4" applyNumberFormat="1" applyFont="1" applyBorder="1" applyAlignment="1">
      <alignment horizontal="center" vertical="center"/>
    </xf>
    <xf numFmtId="0" fontId="5" fillId="0" borderId="0" xfId="4" applyFont="1" applyBorder="1" applyAlignment="1">
      <alignment horizontal="left" vertical="center"/>
    </xf>
    <xf numFmtId="43" fontId="4" fillId="0" borderId="1" xfId="1" applyFont="1" applyBorder="1" applyAlignment="1">
      <alignment horizontal="center" vertical="center"/>
    </xf>
    <xf numFmtId="43" fontId="4" fillId="0" borderId="0" xfId="1" applyFont="1" applyBorder="1"/>
    <xf numFmtId="0" fontId="4" fillId="0" borderId="0" xfId="5" applyFont="1" applyAlignment="1">
      <alignment horizontal="center" wrapText="1"/>
    </xf>
    <xf numFmtId="0" fontId="2" fillId="0" borderId="0" xfId="5" applyFont="1" applyAlignment="1">
      <alignment horizontal="center" wrapText="1"/>
    </xf>
    <xf numFmtId="0" fontId="9" fillId="0" borderId="0" xfId="5" applyFont="1" applyAlignment="1">
      <alignment horizontal="center"/>
    </xf>
    <xf numFmtId="43" fontId="10" fillId="0" borderId="0" xfId="5" applyNumberFormat="1" applyFont="1"/>
    <xf numFmtId="0" fontId="10" fillId="0" borderId="0" xfId="5" applyFont="1"/>
    <xf numFmtId="43" fontId="4" fillId="0" borderId="2" xfId="1" applyFont="1" applyBorder="1" applyAlignment="1">
      <alignment horizontal="center"/>
    </xf>
    <xf numFmtId="43" fontId="4" fillId="0" borderId="1" xfId="5" applyNumberFormat="1" applyFont="1" applyBorder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vertical="center"/>
    </xf>
    <xf numFmtId="0" fontId="2" fillId="2" borderId="0" xfId="0" applyFont="1" applyFill="1"/>
    <xf numFmtId="0" fontId="0" fillId="2" borderId="0" xfId="0" applyFill="1" applyBorder="1"/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Continuous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Continuous" vertical="center"/>
    </xf>
    <xf numFmtId="0" fontId="13" fillId="3" borderId="1" xfId="0" applyFont="1" applyFill="1" applyBorder="1" applyAlignment="1">
      <alignment horizontal="center" vertical="center"/>
    </xf>
    <xf numFmtId="0" fontId="7" fillId="2" borderId="0" xfId="0" applyFont="1" applyFill="1"/>
    <xf numFmtId="164" fontId="7" fillId="2" borderId="0" xfId="1" applyNumberFormat="1" applyFont="1" applyFill="1"/>
    <xf numFmtId="164" fontId="7" fillId="2" borderId="4" xfId="1" applyNumberFormat="1" applyFont="1" applyFill="1" applyBorder="1"/>
    <xf numFmtId="164" fontId="7" fillId="4" borderId="0" xfId="1" applyNumberFormat="1" applyFont="1" applyFill="1"/>
    <xf numFmtId="164" fontId="7" fillId="2" borderId="2" xfId="1" applyNumberFormat="1" applyFont="1" applyFill="1" applyBorder="1"/>
    <xf numFmtId="164" fontId="7" fillId="2" borderId="0" xfId="1" applyNumberFormat="1" applyFont="1" applyFill="1" applyBorder="1"/>
    <xf numFmtId="164" fontId="7" fillId="4" borderId="0" xfId="1" applyNumberFormat="1" applyFont="1" applyFill="1" applyBorder="1"/>
    <xf numFmtId="164" fontId="7" fillId="2" borderId="1" xfId="1" applyNumberFormat="1" applyFont="1" applyFill="1" applyBorder="1"/>
    <xf numFmtId="164" fontId="7" fillId="4" borderId="1" xfId="1" applyNumberFormat="1" applyFont="1" applyFill="1" applyBorder="1"/>
    <xf numFmtId="164" fontId="7" fillId="2" borderId="3" xfId="1" applyNumberFormat="1" applyFont="1" applyFill="1" applyBorder="1"/>
    <xf numFmtId="164" fontId="7" fillId="4" borderId="3" xfId="1" applyNumberFormat="1" applyFont="1" applyFill="1" applyBorder="1"/>
    <xf numFmtId="0" fontId="7" fillId="2" borderId="2" xfId="0" applyFont="1" applyFill="1" applyBorder="1"/>
    <xf numFmtId="0" fontId="7" fillId="2" borderId="6" xfId="0" applyFont="1" applyFill="1" applyBorder="1"/>
    <xf numFmtId="0" fontId="7" fillId="4" borderId="2" xfId="0" applyFont="1" applyFill="1" applyBorder="1"/>
    <xf numFmtId="164" fontId="7" fillId="2" borderId="0" xfId="1" applyNumberFormat="1" applyFont="1" applyFill="1" applyAlignment="1">
      <alignment horizontal="right"/>
    </xf>
    <xf numFmtId="164" fontId="7" fillId="2" borderId="2" xfId="1" applyNumberFormat="1" applyFont="1" applyFill="1" applyBorder="1" applyAlignment="1">
      <alignment horizontal="right"/>
    </xf>
    <xf numFmtId="164" fontId="7" fillId="2" borderId="1" xfId="1" applyNumberFormat="1" applyFont="1" applyFill="1" applyBorder="1" applyAlignment="1">
      <alignment horizontal="right"/>
    </xf>
    <xf numFmtId="164" fontId="7" fillId="2" borderId="3" xfId="1" applyNumberFormat="1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164" fontId="7" fillId="2" borderId="0" xfId="1" applyNumberFormat="1" applyFont="1" applyFill="1" applyAlignment="1">
      <alignment horizontal="left" indent="1"/>
    </xf>
    <xf numFmtId="0" fontId="13" fillId="2" borderId="1" xfId="0" applyFont="1" applyFill="1" applyBorder="1" applyAlignment="1">
      <alignment horizontal="left" vertical="center" indent="1"/>
    </xf>
    <xf numFmtId="49" fontId="13" fillId="2" borderId="1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/>
    </xf>
    <xf numFmtId="43" fontId="2" fillId="2" borderId="0" xfId="1" applyFont="1" applyFill="1"/>
    <xf numFmtId="0" fontId="15" fillId="2" borderId="0" xfId="0" applyFont="1" applyFill="1" applyAlignment="1">
      <alignment horizontal="left" vertical="top"/>
    </xf>
    <xf numFmtId="0" fontId="2" fillId="2" borderId="0" xfId="0" applyFont="1" applyFill="1" applyAlignment="1">
      <alignment vertical="top"/>
    </xf>
    <xf numFmtId="164" fontId="2" fillId="2" borderId="0" xfId="0" applyNumberFormat="1" applyFont="1" applyFill="1" applyAlignment="1">
      <alignment vertical="top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right"/>
    </xf>
    <xf numFmtId="0" fontId="2" fillId="2" borderId="0" xfId="0" quotePrefix="1" applyFont="1" applyFill="1" applyAlignment="1">
      <alignment vertical="top"/>
    </xf>
    <xf numFmtId="0" fontId="7" fillId="0" borderId="0" xfId="0" applyFont="1" applyFill="1" applyBorder="1"/>
    <xf numFmtId="0" fontId="16" fillId="2" borderId="0" xfId="0" applyFont="1" applyFill="1"/>
    <xf numFmtId="0" fontId="17" fillId="2" borderId="0" xfId="0" applyFont="1" applyFill="1"/>
    <xf numFmtId="0" fontId="18" fillId="2" borderId="0" xfId="0" applyFont="1" applyFill="1" applyAlignment="1">
      <alignment horizontal="right"/>
    </xf>
    <xf numFmtId="0" fontId="14" fillId="2" borderId="5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right" vertical="center"/>
    </xf>
    <xf numFmtId="0" fontId="2" fillId="2" borderId="0" xfId="6" applyFont="1" applyFill="1"/>
  </cellXfs>
  <cellStyles count="7">
    <cellStyle name="Comma" xfId="1" builtinId="3"/>
    <cellStyle name="Comma 2" xfId="2"/>
    <cellStyle name="Hyperlink" xfId="6" builtinId="8"/>
    <cellStyle name="Normal" xfId="0" builtinId="0"/>
    <cellStyle name="Normal 2 2" xfId="3"/>
    <cellStyle name="Normal_Sheet1" xfId="4"/>
    <cellStyle name="Normal_Statement of Activities and Change in Net Assets" xfId="5"/>
  </cellStyles>
  <dxfs count="0"/>
  <tableStyles count="0" defaultTableStyle="TableStyleMedium9" defaultPivotStyle="PivotStyleLight16"/>
  <colors>
    <mruColors>
      <color rgb="FF00A7E1"/>
      <color rgb="FF80D3F0"/>
      <color rgb="FF40BDE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db.org/ar2012" TargetMode="External"/><Relationship Id="rId2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29307</xdr:colOff>
      <xdr:row>0</xdr:row>
      <xdr:rowOff>21979</xdr:rowOff>
    </xdr:from>
    <xdr:to>
      <xdr:col>2</xdr:col>
      <xdr:colOff>166521</xdr:colOff>
      <xdr:row>3</xdr:row>
      <xdr:rowOff>127313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07" y="21979"/>
          <a:ext cx="437618" cy="566930"/>
        </a:xfrm>
        <a:prstGeom prst="rect">
          <a:avLst/>
        </a:prstGeom>
        <a:noFill/>
      </xdr:spPr>
    </xdr:pic>
    <xdr:clientData/>
  </xdr:twoCellAnchor>
  <xdr:twoCellAnchor>
    <xdr:from>
      <xdr:col>2</xdr:col>
      <xdr:colOff>214004</xdr:colOff>
      <xdr:row>0</xdr:row>
      <xdr:rowOff>21979</xdr:rowOff>
    </xdr:from>
    <xdr:to>
      <xdr:col>27</xdr:col>
      <xdr:colOff>81164</xdr:colOff>
      <xdr:row>4</xdr:row>
      <xdr:rowOff>28125</xdr:rowOff>
    </xdr:to>
    <xdr:sp macro="" textlink="">
      <xdr:nvSpPr>
        <xdr:cNvPr id="5" name="TextBox 4"/>
        <xdr:cNvSpPr txBox="1"/>
      </xdr:nvSpPr>
      <xdr:spPr>
        <a:xfrm>
          <a:off x="514408" y="21979"/>
          <a:ext cx="5897218" cy="6216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/>
        <a:lstStyle/>
        <a:p>
          <a:pPr algn="l"/>
          <a:r>
            <a:rPr lang="en-US" sz="1100" b="1">
              <a:latin typeface="Arial" pitchFamily="34" charset="0"/>
              <a:cs typeface="Arial" pitchFamily="34" charset="0"/>
            </a:rPr>
            <a:t>ANNUAL</a:t>
          </a:r>
          <a:r>
            <a:rPr lang="en-US" sz="1100" b="1" baseline="0">
              <a:latin typeface="Arial" pitchFamily="34" charset="0"/>
              <a:cs typeface="Arial" pitchFamily="34" charset="0"/>
            </a:rPr>
            <a:t> REPORT 2012</a:t>
          </a:r>
        </a:p>
        <a:p>
          <a:pPr algn="l"/>
          <a:r>
            <a:rPr lang="en-US" sz="1000" baseline="0">
              <a:latin typeface="Arial" pitchFamily="34" charset="0"/>
              <a:cs typeface="Arial" pitchFamily="34" charset="0"/>
            </a:rPr>
            <a:t>Advancing Regional Cooperation and Integration in Asia and the Pacific</a:t>
          </a:r>
        </a:p>
        <a:p>
          <a:pPr algn="l"/>
          <a:endParaRPr lang="en-US" sz="1000">
            <a:latin typeface="Arial" pitchFamily="34" charset="0"/>
            <a:cs typeface="Arial" pitchFamily="34" charset="0"/>
          </a:endParaRPr>
        </a:p>
        <a:p>
          <a:pPr algn="l"/>
          <a:r>
            <a:rPr lang="en-US" sz="600" i="1">
              <a:latin typeface="Arial" pitchFamily="34" charset="0"/>
              <a:cs typeface="Arial" pitchFamily="34" charset="0"/>
            </a:rPr>
            <a:t>Keywords: japan special fund, contributions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db.org/ar2012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F38"/>
  <sheetViews>
    <sheetView workbookViewId="0">
      <selection activeCell="A4" sqref="A4"/>
    </sheetView>
  </sheetViews>
  <sheetFormatPr baseColWidth="10" defaultColWidth="7" defaultRowHeight="11" x14ac:dyDescent="0"/>
  <cols>
    <col min="1" max="1" width="33.28515625" style="9" customWidth="1"/>
    <col min="2" max="2" width="17.28515625" style="7" customWidth="1"/>
    <col min="3" max="3" width="7.140625" style="7" customWidth="1"/>
    <col min="4" max="4" width="11.28515625" style="7" customWidth="1"/>
    <col min="5" max="5" width="13.140625" style="8" customWidth="1"/>
    <col min="6" max="6" width="16.28515625" style="9" customWidth="1"/>
    <col min="7" max="16384" width="7" style="9"/>
  </cols>
  <sheetData>
    <row r="1" spans="1:5">
      <c r="A1" s="5" t="s">
        <v>17</v>
      </c>
      <c r="B1" s="6"/>
    </row>
    <row r="2" spans="1:5">
      <c r="A2" s="9" t="s">
        <v>18</v>
      </c>
    </row>
    <row r="5" spans="1:5">
      <c r="B5" s="7" t="s">
        <v>19</v>
      </c>
      <c r="C5" s="7" t="s">
        <v>20</v>
      </c>
      <c r="D5" s="6" t="s">
        <v>13</v>
      </c>
      <c r="E5" s="10" t="s">
        <v>14</v>
      </c>
    </row>
    <row r="7" spans="1:5">
      <c r="A7" s="5" t="s">
        <v>21</v>
      </c>
      <c r="B7" s="11"/>
      <c r="C7" s="11"/>
      <c r="D7" s="12">
        <v>0</v>
      </c>
      <c r="E7" s="4">
        <v>0</v>
      </c>
    </row>
    <row r="9" spans="1:5">
      <c r="A9" s="5" t="s">
        <v>22</v>
      </c>
      <c r="B9" s="6"/>
    </row>
    <row r="10" spans="1:5">
      <c r="A10" s="9" t="s">
        <v>23</v>
      </c>
      <c r="B10" s="13">
        <v>4102021</v>
      </c>
      <c r="C10" s="7">
        <v>601</v>
      </c>
      <c r="D10" s="14">
        <v>-116107.24</v>
      </c>
      <c r="E10" s="8">
        <v>-978521.29</v>
      </c>
    </row>
    <row r="11" spans="1:5">
      <c r="A11" s="15" t="s">
        <v>24</v>
      </c>
      <c r="B11" s="13">
        <v>4102041</v>
      </c>
      <c r="C11" s="13">
        <v>602</v>
      </c>
      <c r="D11" s="16">
        <v>-77850.259999999995</v>
      </c>
      <c r="E11" s="2">
        <v>-345188.17</v>
      </c>
    </row>
    <row r="12" spans="1:5" hidden="1">
      <c r="A12" s="17" t="s">
        <v>25</v>
      </c>
      <c r="B12" s="18">
        <v>4102081</v>
      </c>
      <c r="C12" s="18">
        <v>606</v>
      </c>
      <c r="D12" s="18"/>
      <c r="E12" s="2">
        <v>0</v>
      </c>
    </row>
    <row r="13" spans="1:5" hidden="1">
      <c r="A13" s="17" t="s">
        <v>25</v>
      </c>
      <c r="B13" s="18">
        <v>4102141</v>
      </c>
      <c r="C13" s="18">
        <v>606</v>
      </c>
      <c r="D13" s="18"/>
      <c r="E13" s="2"/>
    </row>
    <row r="14" spans="1:5" hidden="1">
      <c r="A14" s="17" t="s">
        <v>26</v>
      </c>
      <c r="B14" s="18">
        <v>4106001</v>
      </c>
      <c r="C14" s="18">
        <v>696</v>
      </c>
      <c r="D14" s="18"/>
      <c r="E14" s="2">
        <v>0</v>
      </c>
    </row>
    <row r="15" spans="1:5">
      <c r="A15" s="17" t="s">
        <v>27</v>
      </c>
      <c r="B15" s="18">
        <v>4310053</v>
      </c>
      <c r="C15" s="18"/>
      <c r="D15" s="19">
        <v>32856.89</v>
      </c>
      <c r="E15" s="2">
        <v>156187.13</v>
      </c>
    </row>
    <row r="16" spans="1:5">
      <c r="A16" s="17" t="s">
        <v>28</v>
      </c>
      <c r="B16" s="18">
        <v>4304001</v>
      </c>
      <c r="C16" s="18">
        <v>651</v>
      </c>
      <c r="D16" s="19">
        <v>-151.63999999999999</v>
      </c>
      <c r="E16" s="1">
        <v>-892.01</v>
      </c>
    </row>
    <row r="17" spans="1:6">
      <c r="A17" s="17" t="s">
        <v>29</v>
      </c>
      <c r="B17" s="18">
        <v>4310051</v>
      </c>
      <c r="C17" s="18">
        <v>658</v>
      </c>
      <c r="D17" s="20">
        <v>0</v>
      </c>
      <c r="E17" s="1">
        <v>-12583.82</v>
      </c>
    </row>
    <row r="18" spans="1:6">
      <c r="A18" s="17"/>
      <c r="B18" s="18"/>
      <c r="C18" s="18"/>
      <c r="D18" s="21">
        <f>SUM(D10:D17)</f>
        <v>-161252.25</v>
      </c>
      <c r="E18" s="3">
        <f>SUM(E10:E17)</f>
        <v>-1180998.1600000001</v>
      </c>
    </row>
    <row r="19" spans="1:6">
      <c r="A19" s="17"/>
      <c r="B19" s="18"/>
      <c r="C19" s="18"/>
      <c r="D19" s="18"/>
      <c r="E19" s="1"/>
    </row>
    <row r="20" spans="1:6">
      <c r="A20" s="22" t="s">
        <v>30</v>
      </c>
      <c r="B20" s="18"/>
      <c r="C20" s="18"/>
      <c r="D20" s="18"/>
      <c r="E20" s="1"/>
    </row>
    <row r="21" spans="1:6">
      <c r="A21" s="17" t="s">
        <v>31</v>
      </c>
      <c r="B21" s="18">
        <v>4318001</v>
      </c>
      <c r="C21" s="18" t="s">
        <v>15</v>
      </c>
      <c r="D21" s="19">
        <v>0</v>
      </c>
      <c r="E21" s="1">
        <v>-23917.32</v>
      </c>
    </row>
    <row r="22" spans="1:6">
      <c r="A22" s="17" t="s">
        <v>32</v>
      </c>
      <c r="B22" s="18">
        <v>4318002</v>
      </c>
      <c r="C22" s="18" t="s">
        <v>16</v>
      </c>
      <c r="D22" s="20">
        <v>0</v>
      </c>
      <c r="E22" s="1">
        <v>-264.77</v>
      </c>
    </row>
    <row r="23" spans="1:6">
      <c r="A23" s="17"/>
      <c r="B23" s="18"/>
      <c r="C23" s="18"/>
      <c r="D23" s="23">
        <f>SUM(D21:D22)</f>
        <v>0</v>
      </c>
      <c r="E23" s="3">
        <f>SUM(E21:E22)</f>
        <v>-24182.09</v>
      </c>
    </row>
    <row r="24" spans="1:6">
      <c r="E24" s="24"/>
    </row>
    <row r="25" spans="1:6">
      <c r="E25" s="24"/>
    </row>
    <row r="26" spans="1:6">
      <c r="A26" s="5" t="s">
        <v>33</v>
      </c>
      <c r="B26" s="6"/>
      <c r="E26" s="24"/>
    </row>
    <row r="27" spans="1:6" ht="25.5" customHeight="1">
      <c r="A27" s="9" t="s">
        <v>34</v>
      </c>
      <c r="B27" s="25" t="s">
        <v>35</v>
      </c>
      <c r="C27" s="7">
        <v>726</v>
      </c>
      <c r="D27" s="14">
        <v>0</v>
      </c>
      <c r="E27" s="8">
        <v>122.05</v>
      </c>
    </row>
    <row r="28" spans="1:6" ht="45" customHeight="1">
      <c r="A28" s="9" t="s">
        <v>36</v>
      </c>
      <c r="B28" s="26" t="s">
        <v>37</v>
      </c>
      <c r="C28" s="7" t="s">
        <v>38</v>
      </c>
      <c r="D28" s="14">
        <v>6679.44</v>
      </c>
      <c r="E28" s="8">
        <f>469896+198048-D28</f>
        <v>661264.56000000006</v>
      </c>
    </row>
    <row r="29" spans="1:6">
      <c r="A29" s="9" t="s">
        <v>39</v>
      </c>
      <c r="B29" s="27"/>
      <c r="C29" s="7">
        <v>831</v>
      </c>
      <c r="D29" s="14">
        <v>0</v>
      </c>
      <c r="E29" s="8">
        <v>705895.88</v>
      </c>
    </row>
    <row r="30" spans="1:6">
      <c r="A30" s="9" t="s">
        <v>40</v>
      </c>
      <c r="B30" s="7">
        <v>6640701</v>
      </c>
      <c r="C30" s="7">
        <v>846</v>
      </c>
      <c r="D30" s="14">
        <v>0</v>
      </c>
      <c r="E30" s="8">
        <v>15067</v>
      </c>
    </row>
    <row r="31" spans="1:6" ht="28.5" customHeight="1">
      <c r="A31" s="9" t="s">
        <v>41</v>
      </c>
      <c r="B31" s="25" t="s">
        <v>42</v>
      </c>
      <c r="C31" s="7">
        <v>846</v>
      </c>
      <c r="D31" s="14">
        <v>0</v>
      </c>
      <c r="E31" s="8">
        <f>2593.12+34067.91</f>
        <v>36661.030000000006</v>
      </c>
      <c r="F31" s="28">
        <f>SUM(E27:E31)</f>
        <v>1419010.5200000003</v>
      </c>
    </row>
    <row r="32" spans="1:6">
      <c r="A32" s="9" t="s">
        <v>43</v>
      </c>
      <c r="B32" s="7">
        <v>901</v>
      </c>
      <c r="C32" s="7">
        <v>8002001</v>
      </c>
      <c r="D32" s="14">
        <v>0</v>
      </c>
      <c r="E32" s="8">
        <v>19381130.199999999</v>
      </c>
      <c r="F32" s="29"/>
    </row>
    <row r="33" spans="1:6">
      <c r="A33" s="9" t="s">
        <v>44</v>
      </c>
      <c r="B33" s="7">
        <v>903</v>
      </c>
      <c r="C33" s="7">
        <v>8003001</v>
      </c>
      <c r="D33" s="14">
        <v>0</v>
      </c>
      <c r="E33" s="8">
        <v>2600000</v>
      </c>
      <c r="F33" s="29"/>
    </row>
    <row r="34" spans="1:6">
      <c r="A34" s="9" t="s">
        <v>45</v>
      </c>
      <c r="B34" s="7">
        <v>902</v>
      </c>
      <c r="C34" s="7">
        <v>8004001</v>
      </c>
      <c r="D34" s="14">
        <v>0</v>
      </c>
      <c r="E34" s="8">
        <v>1372942.16</v>
      </c>
      <c r="F34" s="29"/>
    </row>
    <row r="35" spans="1:6">
      <c r="A35" s="9" t="s">
        <v>46</v>
      </c>
      <c r="B35" s="7">
        <v>904</v>
      </c>
      <c r="C35" s="7">
        <v>8005001</v>
      </c>
      <c r="D35" s="14">
        <v>0</v>
      </c>
      <c r="E35" s="8">
        <v>2000000</v>
      </c>
      <c r="F35" s="29"/>
    </row>
    <row r="36" spans="1:6">
      <c r="A36" s="9" t="s">
        <v>47</v>
      </c>
      <c r="B36" s="7">
        <v>905</v>
      </c>
      <c r="C36" s="7">
        <v>8006001</v>
      </c>
      <c r="D36" s="14">
        <v>-222621.38</v>
      </c>
      <c r="E36" s="8">
        <v>-1027706.07</v>
      </c>
      <c r="F36" s="29"/>
    </row>
    <row r="37" spans="1:6">
      <c r="A37" s="9" t="s">
        <v>48</v>
      </c>
      <c r="B37" s="7">
        <v>909</v>
      </c>
      <c r="C37" s="7">
        <v>8007001</v>
      </c>
      <c r="D37" s="30">
        <v>0</v>
      </c>
      <c r="E37" s="8">
        <v>13500000</v>
      </c>
      <c r="F37" s="28">
        <f>SUM(E32:E37)</f>
        <v>37826366.289999999</v>
      </c>
    </row>
    <row r="38" spans="1:6">
      <c r="D38" s="31">
        <f>SUM(D27:D37)</f>
        <v>-215941.94</v>
      </c>
      <c r="E38" s="4">
        <f>SUM(E27:E37)</f>
        <v>39245376.810000002</v>
      </c>
      <c r="F38" s="28">
        <f>+F37+F31</f>
        <v>39245376.810000002</v>
      </c>
    </row>
  </sheetData>
  <phoneticPr fontId="8" type="noConversion"/>
  <pageMargins left="0.52" right="0.45" top="1.01" bottom="0.3" header="0.64" footer="0.22"/>
  <pageSetup orientation="portrait"/>
  <headerFooter alignWithMargins="0">
    <oddFooter>&amp;R&amp;7&amp;Z&amp;F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AB32"/>
  <sheetViews>
    <sheetView tabSelected="1" zoomScale="130" zoomScaleNormal="130" zoomScalePageLayoutView="130" workbookViewId="0">
      <selection activeCell="A9" sqref="A9"/>
    </sheetView>
  </sheetViews>
  <sheetFormatPr baseColWidth="10" defaultColWidth="8.7109375" defaultRowHeight="13" x14ac:dyDescent="0"/>
  <cols>
    <col min="1" max="1" width="1.42578125" style="32" customWidth="1"/>
    <col min="2" max="2" width="2.5703125" style="32" customWidth="1"/>
    <col min="3" max="3" width="8.7109375" style="32"/>
    <col min="4" max="4" width="12.42578125" style="32" customWidth="1"/>
    <col min="5" max="5" width="9.7109375" style="32" customWidth="1"/>
    <col min="6" max="6" width="1.140625" style="32" customWidth="1"/>
    <col min="7" max="7" width="1.42578125" style="32" hidden="1" customWidth="1"/>
    <col min="8" max="8" width="6.28515625" style="32" hidden="1" customWidth="1"/>
    <col min="9" max="9" width="2" style="32" hidden="1" customWidth="1"/>
    <col min="10" max="10" width="5.5703125" style="32" hidden="1" customWidth="1"/>
    <col min="11" max="11" width="2" style="32" hidden="1" customWidth="1"/>
    <col min="12" max="12" width="5.5703125" style="32" hidden="1" customWidth="1"/>
    <col min="13" max="13" width="2" style="32" hidden="1" customWidth="1"/>
    <col min="14" max="14" width="6.28515625" style="32" hidden="1" customWidth="1"/>
    <col min="15" max="15" width="2" style="32" hidden="1" customWidth="1"/>
    <col min="16" max="16" width="6.28515625" style="32" bestFit="1" customWidth="1"/>
    <col min="17" max="17" width="1.140625" style="32" customWidth="1"/>
    <col min="18" max="18" width="6.28515625" style="32" customWidth="1"/>
    <col min="19" max="19" width="1.140625" style="32" customWidth="1"/>
    <col min="20" max="20" width="6.28515625" style="32" customWidth="1"/>
    <col min="21" max="21" width="1.140625" style="32" customWidth="1"/>
    <col min="22" max="22" width="7" style="32" customWidth="1"/>
    <col min="23" max="23" width="1.140625" style="32" customWidth="1"/>
    <col min="24" max="24" width="7" style="32" customWidth="1"/>
    <col min="25" max="25" width="1.140625" style="32" customWidth="1"/>
    <col min="26" max="26" width="7" style="32" customWidth="1"/>
    <col min="27" max="27" width="1.140625" style="32" customWidth="1"/>
    <col min="28" max="28" width="9.140625" style="32" customWidth="1"/>
    <col min="29" max="16384" width="8.7109375" style="32"/>
  </cols>
  <sheetData>
    <row r="1" spans="1:28" ht="12" customHeight="1"/>
    <row r="2" spans="1:28" ht="12" customHeight="1"/>
    <row r="3" spans="1:28" ht="12" customHeight="1"/>
    <row r="4" spans="1:28" ht="12" customHeight="1"/>
    <row r="5" spans="1:28" ht="12" customHeight="1"/>
    <row r="6" spans="1:28" ht="12" customHeight="1">
      <c r="A6" s="78" t="s">
        <v>54</v>
      </c>
      <c r="B6" s="78"/>
      <c r="C6" s="78"/>
      <c r="D6" s="78"/>
    </row>
    <row r="7" spans="1:28" ht="12" customHeight="1"/>
    <row r="8" spans="1:28">
      <c r="A8" s="73" t="s">
        <v>51</v>
      </c>
    </row>
    <row r="9" spans="1:28">
      <c r="A9" s="73" t="s">
        <v>0</v>
      </c>
    </row>
    <row r="10" spans="1:28">
      <c r="A10" s="74" t="s">
        <v>1</v>
      </c>
      <c r="AB10" s="75"/>
    </row>
    <row r="11" spans="1:28" ht="10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</row>
    <row r="12" spans="1:28" s="33" customFormat="1">
      <c r="A12" s="36"/>
      <c r="B12" s="36"/>
      <c r="C12" s="36"/>
      <c r="D12" s="36"/>
      <c r="E12" s="77" t="s">
        <v>53</v>
      </c>
      <c r="F12" s="76"/>
      <c r="G12" s="37" t="s">
        <v>9</v>
      </c>
      <c r="H12" s="38">
        <v>2003</v>
      </c>
      <c r="I12" s="37"/>
      <c r="J12" s="38">
        <v>2004</v>
      </c>
      <c r="K12" s="38"/>
      <c r="L12" s="38">
        <v>2005</v>
      </c>
      <c r="M12" s="38"/>
      <c r="N12" s="38">
        <v>2006</v>
      </c>
      <c r="O12" s="37"/>
      <c r="P12" s="61">
        <f>N12+1</f>
        <v>2007</v>
      </c>
      <c r="Q12" s="39"/>
      <c r="R12" s="61">
        <v>2008</v>
      </c>
      <c r="S12" s="39"/>
      <c r="T12" s="38">
        <v>2009</v>
      </c>
      <c r="U12" s="39"/>
      <c r="V12" s="63">
        <v>2010</v>
      </c>
      <c r="W12" s="38"/>
      <c r="X12" s="62">
        <v>2011</v>
      </c>
      <c r="Y12" s="38"/>
      <c r="Z12" s="40">
        <v>2012</v>
      </c>
      <c r="AA12" s="39"/>
      <c r="AB12" s="38" t="s">
        <v>4</v>
      </c>
    </row>
    <row r="13" spans="1:28" ht="20.25" customHeight="1">
      <c r="A13" s="41" t="s">
        <v>2</v>
      </c>
      <c r="B13" s="41"/>
      <c r="C13" s="41"/>
      <c r="D13" s="41"/>
      <c r="E13" s="55">
        <f>836+H13+J13+L13+N13</f>
        <v>928.6</v>
      </c>
      <c r="F13" s="43"/>
      <c r="G13" s="42"/>
      <c r="H13" s="42">
        <v>16.600000000000001</v>
      </c>
      <c r="I13" s="42"/>
      <c r="J13" s="42">
        <v>24.2</v>
      </c>
      <c r="K13" s="42"/>
      <c r="L13" s="42">
        <v>27.3</v>
      </c>
      <c r="M13" s="42"/>
      <c r="N13" s="42">
        <v>24.5</v>
      </c>
      <c r="O13" s="42"/>
      <c r="P13" s="42">
        <v>27.7</v>
      </c>
      <c r="Q13" s="42"/>
      <c r="R13" s="42">
        <v>17.399999999999999</v>
      </c>
      <c r="S13" s="42"/>
      <c r="T13" s="42">
        <v>0</v>
      </c>
      <c r="U13" s="42"/>
      <c r="V13" s="42">
        <v>0</v>
      </c>
      <c r="W13" s="42"/>
      <c r="X13" s="42">
        <v>0</v>
      </c>
      <c r="Y13" s="42"/>
      <c r="Z13" s="44">
        <v>0</v>
      </c>
      <c r="AA13" s="42"/>
      <c r="AB13" s="42">
        <f>SUM(P13:AA13)+E13</f>
        <v>973.7</v>
      </c>
    </row>
    <row r="14" spans="1:28" ht="20.25" customHeight="1">
      <c r="A14" s="41" t="s">
        <v>3</v>
      </c>
      <c r="B14" s="41"/>
      <c r="C14" s="41"/>
      <c r="D14" s="41"/>
      <c r="E14" s="56">
        <f>129+H14+J14+L14+N14</f>
        <v>154.4</v>
      </c>
      <c r="F14" s="43"/>
      <c r="G14" s="42"/>
      <c r="H14" s="45">
        <v>3.3</v>
      </c>
      <c r="I14" s="42"/>
      <c r="J14" s="45">
        <v>4.3</v>
      </c>
      <c r="K14" s="42"/>
      <c r="L14" s="45">
        <v>7.1</v>
      </c>
      <c r="M14" s="42"/>
      <c r="N14" s="45">
        <v>10.7</v>
      </c>
      <c r="O14" s="42"/>
      <c r="P14" s="45">
        <v>12</v>
      </c>
      <c r="Q14" s="42"/>
      <c r="R14" s="45">
        <v>6.6</v>
      </c>
      <c r="S14" s="46"/>
      <c r="T14" s="45">
        <v>1.2</v>
      </c>
      <c r="U14" s="46"/>
      <c r="V14" s="45">
        <v>0.4</v>
      </c>
      <c r="W14" s="46"/>
      <c r="X14" s="45">
        <v>0.2</v>
      </c>
      <c r="Y14" s="46"/>
      <c r="Z14" s="47">
        <f>181129.41/1000000</f>
        <v>0.18112940999999999</v>
      </c>
      <c r="AA14" s="42"/>
      <c r="AB14" s="45">
        <f>SUM(P14:AA14)+E14</f>
        <v>174.98112940999999</v>
      </c>
    </row>
    <row r="15" spans="1:28" ht="29.25" customHeight="1">
      <c r="A15" s="41"/>
      <c r="B15" s="41"/>
      <c r="C15" s="41" t="s">
        <v>4</v>
      </c>
      <c r="D15" s="41"/>
      <c r="E15" s="57">
        <f>SUM(E13:E14)</f>
        <v>1083</v>
      </c>
      <c r="F15" s="43"/>
      <c r="G15" s="42"/>
      <c r="H15" s="48">
        <f>SUM(H13:H14)</f>
        <v>19.900000000000002</v>
      </c>
      <c r="I15" s="42"/>
      <c r="J15" s="48">
        <f>SUM(J13:J14)</f>
        <v>28.5</v>
      </c>
      <c r="K15" s="42"/>
      <c r="L15" s="48">
        <f>SUM(L13:L14)</f>
        <v>34.4</v>
      </c>
      <c r="M15" s="42"/>
      <c r="N15" s="48">
        <f>SUM(N13:N14)</f>
        <v>35.200000000000003</v>
      </c>
      <c r="O15" s="42"/>
      <c r="P15" s="48">
        <f>SUM(P13:P14)</f>
        <v>39.700000000000003</v>
      </c>
      <c r="Q15" s="42"/>
      <c r="R15" s="48">
        <f>SUM(R13:R14)</f>
        <v>24</v>
      </c>
      <c r="S15" s="46"/>
      <c r="T15" s="48">
        <f>SUM(T13:T14)</f>
        <v>1.2</v>
      </c>
      <c r="U15" s="46"/>
      <c r="V15" s="48">
        <f>SUM(V13:V14)</f>
        <v>0.4</v>
      </c>
      <c r="W15" s="46"/>
      <c r="X15" s="48">
        <f>SUM(X13:X14)</f>
        <v>0.2</v>
      </c>
      <c r="Y15" s="46"/>
      <c r="Z15" s="49">
        <f>SUM(Z13:Z14)</f>
        <v>0.18112940999999999</v>
      </c>
      <c r="AA15" s="42"/>
      <c r="AB15" s="45">
        <f>SUM(P15:AA15)+E15</f>
        <v>1148.68112941</v>
      </c>
    </row>
    <row r="16" spans="1:28" ht="20.25" customHeight="1">
      <c r="A16" s="41" t="s">
        <v>10</v>
      </c>
      <c r="B16" s="41"/>
      <c r="C16" s="41"/>
      <c r="D16" s="41"/>
      <c r="E16" s="55"/>
      <c r="F16" s="43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4"/>
      <c r="AA16" s="42"/>
      <c r="AB16" s="42"/>
    </row>
    <row r="17" spans="1:28" ht="20.25" customHeight="1">
      <c r="A17" s="41"/>
      <c r="B17" s="41" t="s">
        <v>11</v>
      </c>
      <c r="C17" s="41"/>
      <c r="D17" s="41"/>
      <c r="E17" s="55"/>
      <c r="F17" s="43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4"/>
      <c r="AA17" s="42"/>
      <c r="AB17" s="42"/>
    </row>
    <row r="18" spans="1:28" ht="20.25" customHeight="1">
      <c r="A18" s="41"/>
      <c r="B18" s="41" t="s">
        <v>49</v>
      </c>
      <c r="C18" s="41"/>
      <c r="D18" s="41"/>
      <c r="E18" s="55">
        <f>H18+J18+L18+N18</f>
        <v>-1</v>
      </c>
      <c r="F18" s="43"/>
      <c r="G18" s="42"/>
      <c r="H18" s="42">
        <v>0</v>
      </c>
      <c r="I18" s="42"/>
      <c r="J18" s="42">
        <v>-1</v>
      </c>
      <c r="K18" s="42"/>
      <c r="L18" s="42">
        <v>0</v>
      </c>
      <c r="M18" s="42"/>
      <c r="N18" s="42">
        <v>0</v>
      </c>
      <c r="O18" s="42"/>
      <c r="P18" s="60">
        <v>0</v>
      </c>
      <c r="Q18" s="42"/>
      <c r="R18" s="42">
        <v>0</v>
      </c>
      <c r="S18" s="42"/>
      <c r="T18" s="42">
        <v>0</v>
      </c>
      <c r="U18" s="42"/>
      <c r="V18" s="42">
        <v>0</v>
      </c>
      <c r="W18" s="42"/>
      <c r="X18" s="42">
        <v>0</v>
      </c>
      <c r="Y18" s="42"/>
      <c r="Z18" s="44">
        <v>0</v>
      </c>
      <c r="AA18" s="42"/>
      <c r="AB18" s="42">
        <f>SUM(P18:AA18)+E18</f>
        <v>-1</v>
      </c>
    </row>
    <row r="19" spans="1:28" ht="20.25" customHeight="1">
      <c r="A19" s="41" t="s">
        <v>5</v>
      </c>
      <c r="B19" s="41"/>
      <c r="C19" s="41"/>
      <c r="D19" s="41"/>
      <c r="E19" s="55">
        <f>767.2+H19+J19+L19+N19</f>
        <v>913.50000000000011</v>
      </c>
      <c r="F19" s="43"/>
      <c r="G19" s="42"/>
      <c r="H19" s="42">
        <v>39.6</v>
      </c>
      <c r="I19" s="42"/>
      <c r="J19" s="42">
        <v>19.7</v>
      </c>
      <c r="K19" s="42"/>
      <c r="L19" s="42">
        <v>35.9</v>
      </c>
      <c r="M19" s="42"/>
      <c r="N19" s="42">
        <v>51.1</v>
      </c>
      <c r="O19" s="42"/>
      <c r="P19" s="42">
        <v>33.700000000000003</v>
      </c>
      <c r="Q19" s="42"/>
      <c r="R19" s="42">
        <v>55.1</v>
      </c>
      <c r="S19" s="42"/>
      <c r="T19" s="42">
        <v>39.200000000000003</v>
      </c>
      <c r="U19" s="42"/>
      <c r="V19" s="42">
        <v>15.4</v>
      </c>
      <c r="W19" s="42"/>
      <c r="X19" s="42">
        <v>-4.4000000000000004</v>
      </c>
      <c r="Y19" s="42"/>
      <c r="Z19" s="44">
        <f>-3669617.04/1000000</f>
        <v>-3.6696170399999999</v>
      </c>
      <c r="AA19" s="42"/>
      <c r="AB19" s="42">
        <f>SUM(P19:AA19)+E19</f>
        <v>1048.8303829600002</v>
      </c>
    </row>
    <row r="20" spans="1:28" ht="20.25" customHeight="1">
      <c r="A20" s="41" t="s">
        <v>12</v>
      </c>
      <c r="B20" s="41"/>
      <c r="C20" s="41"/>
      <c r="D20" s="41"/>
      <c r="E20" s="55">
        <f>-25.2+H20+J20+L20+N20</f>
        <v>-25.200000000000003</v>
      </c>
      <c r="F20" s="43"/>
      <c r="G20" s="42"/>
      <c r="H20" s="42">
        <v>-0.3</v>
      </c>
      <c r="I20" s="42"/>
      <c r="J20" s="42">
        <v>1.2</v>
      </c>
      <c r="K20" s="42"/>
      <c r="L20" s="42">
        <v>-0.8</v>
      </c>
      <c r="M20" s="42"/>
      <c r="N20" s="42">
        <v>-0.1</v>
      </c>
      <c r="O20" s="42"/>
      <c r="P20" s="42">
        <v>0</v>
      </c>
      <c r="Q20" s="42"/>
      <c r="R20" s="42">
        <v>0.2</v>
      </c>
      <c r="S20" s="42"/>
      <c r="T20" s="42">
        <v>-0.1</v>
      </c>
      <c r="U20" s="42"/>
      <c r="V20" s="42">
        <v>-4.0000000000000001E-3</v>
      </c>
      <c r="W20" s="42"/>
      <c r="X20" s="42">
        <v>-4.9406199999999997E-3</v>
      </c>
      <c r="Y20" s="42"/>
      <c r="Z20" s="44">
        <f>-4798.59/1000000</f>
        <v>-4.7985900000000001E-3</v>
      </c>
      <c r="AA20" s="42"/>
      <c r="AB20" s="42">
        <f>SUM(P20:AA20)+E20</f>
        <v>-25.113739210000002</v>
      </c>
    </row>
    <row r="21" spans="1:28" ht="20.25" customHeight="1">
      <c r="A21" s="41" t="s">
        <v>6</v>
      </c>
      <c r="B21" s="41"/>
      <c r="C21" s="41"/>
      <c r="D21" s="41"/>
      <c r="E21" s="56">
        <f>-13.9-0.1+1.5+L21+N21</f>
        <v>-12.5</v>
      </c>
      <c r="F21" s="43"/>
      <c r="G21" s="42"/>
      <c r="H21" s="42">
        <v>0</v>
      </c>
      <c r="I21" s="42"/>
      <c r="J21" s="42">
        <v>0</v>
      </c>
      <c r="K21" s="42"/>
      <c r="L21" s="42">
        <v>0</v>
      </c>
      <c r="M21" s="42"/>
      <c r="N21" s="42">
        <v>0</v>
      </c>
      <c r="O21" s="42"/>
      <c r="P21" s="55">
        <v>0</v>
      </c>
      <c r="Q21" s="42"/>
      <c r="R21" s="45">
        <v>0</v>
      </c>
      <c r="S21" s="46"/>
      <c r="T21" s="45">
        <v>0</v>
      </c>
      <c r="U21" s="46"/>
      <c r="V21" s="45">
        <v>0</v>
      </c>
      <c r="W21" s="46"/>
      <c r="X21" s="45">
        <v>0</v>
      </c>
      <c r="Y21" s="46"/>
      <c r="Z21" s="47">
        <v>0</v>
      </c>
      <c r="AA21" s="42"/>
      <c r="AB21" s="42">
        <f>SUM(P21:AA21)+E21</f>
        <v>-12.5</v>
      </c>
    </row>
    <row r="22" spans="1:28" ht="29.25" customHeight="1" thickBot="1">
      <c r="A22" s="41" t="s">
        <v>7</v>
      </c>
      <c r="B22" s="41"/>
      <c r="C22" s="41"/>
      <c r="D22" s="41"/>
      <c r="E22" s="58">
        <f>+E15-E19+E20+E21+E18</f>
        <v>130.7999999999999</v>
      </c>
      <c r="F22" s="43"/>
      <c r="G22" s="42"/>
      <c r="H22" s="50">
        <f>+H15-H19+H20+H21+H18</f>
        <v>-20</v>
      </c>
      <c r="I22" s="42"/>
      <c r="J22" s="50">
        <f>+J15-J19+J20+J21+J18</f>
        <v>9</v>
      </c>
      <c r="K22" s="42"/>
      <c r="L22" s="50">
        <f>+L15-L19+L20+L21+L18</f>
        <v>-2.2999999999999998</v>
      </c>
      <c r="M22" s="42"/>
      <c r="N22" s="50">
        <f>+N15-N19+N20+N21+N18</f>
        <v>-15.999999999999998</v>
      </c>
      <c r="O22" s="42"/>
      <c r="P22" s="50">
        <f>+P15-P19+P20+P21+P18</f>
        <v>6</v>
      </c>
      <c r="Q22" s="42"/>
      <c r="R22" s="50">
        <f>+R15-R19+R20+R21+R18</f>
        <v>-30.900000000000002</v>
      </c>
      <c r="S22" s="46"/>
      <c r="T22" s="50">
        <f>+T15-T19+T20+T21+T18</f>
        <v>-38.1</v>
      </c>
      <c r="U22" s="46"/>
      <c r="V22" s="50">
        <f>+V15-V19+V20+V21+V18</f>
        <v>-15.004</v>
      </c>
      <c r="W22" s="46"/>
      <c r="X22" s="50">
        <f>+X15-X19+X20+X21+X18</f>
        <v>4.5950593800000004</v>
      </c>
      <c r="Y22" s="46"/>
      <c r="Z22" s="51">
        <f>+Z15-Z19+Z20+Z21+Z18+0.1</f>
        <v>3.94594786</v>
      </c>
      <c r="AA22" s="42"/>
      <c r="AB22" s="50">
        <f>+AB15-AB19+AB20+AB21+AB18+0.1</f>
        <v>61.337007239999856</v>
      </c>
    </row>
    <row r="23" spans="1:28" ht="10" customHeight="1" thickTop="1">
      <c r="A23" s="52"/>
      <c r="B23" s="52"/>
      <c r="C23" s="52"/>
      <c r="D23" s="52"/>
      <c r="E23" s="59"/>
      <c r="F23" s="53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4"/>
      <c r="AA23" s="52"/>
      <c r="AB23" s="52"/>
    </row>
    <row r="24" spans="1:28" ht="6" customHeight="1">
      <c r="A24" s="69"/>
      <c r="B24" s="69"/>
      <c r="C24" s="69"/>
      <c r="D24" s="69"/>
      <c r="E24" s="70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72"/>
      <c r="AA24" s="69"/>
      <c r="AB24" s="69"/>
    </row>
    <row r="25" spans="1:28">
      <c r="A25" s="71" t="s">
        <v>50</v>
      </c>
      <c r="B25" s="71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34"/>
      <c r="T25" s="34"/>
      <c r="U25" s="34"/>
      <c r="V25" s="34"/>
      <c r="W25" s="34"/>
      <c r="X25" s="34"/>
      <c r="Y25" s="34"/>
      <c r="Z25" s="34"/>
      <c r="AA25" s="34"/>
      <c r="AB25" s="34"/>
    </row>
    <row r="26" spans="1:28">
      <c r="A26" s="66" t="s">
        <v>8</v>
      </c>
      <c r="B26" s="67" t="s">
        <v>52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8"/>
      <c r="Q26" s="67"/>
      <c r="R26" s="67"/>
      <c r="S26" s="34"/>
      <c r="T26" s="34"/>
      <c r="U26" s="34"/>
      <c r="V26" s="34"/>
      <c r="W26" s="34"/>
      <c r="X26" s="34"/>
      <c r="Y26" s="34"/>
      <c r="Z26" s="34"/>
      <c r="AA26" s="34"/>
      <c r="AB26" s="65"/>
    </row>
    <row r="27" spans="1:28" ht="21.75" customHeight="1">
      <c r="A27" s="6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</row>
    <row r="28" spans="1:28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</row>
    <row r="29" spans="1:28">
      <c r="A29" s="34"/>
      <c r="B29" s="34"/>
      <c r="C29" s="34"/>
      <c r="D29" s="65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</row>
    <row r="30" spans="1:28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</row>
    <row r="31" spans="1:28">
      <c r="A31" s="34"/>
      <c r="B31" s="34"/>
      <c r="C31" s="34"/>
      <c r="D31" s="65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</row>
    <row r="32" spans="1:28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</row>
  </sheetData>
  <mergeCells count="1">
    <mergeCell ref="A6:D6"/>
  </mergeCells>
  <phoneticPr fontId="0" type="noConversion"/>
  <hyperlinks>
    <hyperlink ref="A6" r:id="rId1" display="www.adb.org\ar2012"/>
  </hyperlinks>
  <printOptions horizontalCentered="1"/>
  <pageMargins left="0.25" right="0.25" top="0.5" bottom="1" header="0.5" footer="0.5"/>
  <pageSetup orientation="portrait"/>
  <headerFooter alignWithMargins="0"/>
  <ignoredErrors>
    <ignoredError sqref="L15:U15 V15:Z15" formulaRange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dec2009</vt:lpstr>
      <vt:lpstr>JSF</vt:lpstr>
    </vt:vector>
  </TitlesOfParts>
  <Manager/>
  <Company>Asian Development Bank</Company>
  <LinksUpToDate>false</LinksUpToDate>
  <SharedDoc>false</SharedDoc>
  <HyperlinkBase>www.adb.org/ar2012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ADB Annual Report 2012: Japan Special Fund—Regular and Supplementary Contributions Statement of Activities and Change in Net Assets</dc:title>
  <dc:subject>ADB Annual Report 2012</dc:subject>
  <dc:creator>Asian Development Bank</dc:creator>
  <cp:keywords>asian development bank, adb, adb annual report 2012, asian development bank annual report 2012, japan special fund, contributions</cp:keywords>
  <dc:description/>
  <cp:lastModifiedBy>Angelo Jacinto</cp:lastModifiedBy>
  <cp:lastPrinted>2013-04-02T13:51:28Z</cp:lastPrinted>
  <dcterms:created xsi:type="dcterms:W3CDTF">2003-11-26T05:34:44Z</dcterms:created>
  <dcterms:modified xsi:type="dcterms:W3CDTF">2013-04-17T08:27:58Z</dcterms:modified>
  <cp:category/>
</cp:coreProperties>
</file>